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werpunkt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<sst xmlns="http://schemas.openxmlformats.org/spreadsheetml/2006/main" count="68" uniqueCount="57">
  <si>
    <t xml:space="preserve">Schwerpunkt-Tabelle für Ballastierung</t>
  </si>
  <si>
    <t xml:space="preserve">Basisdaten / Annahmen</t>
  </si>
  <si>
    <t xml:space="preserve">Aktuelle Konfiguration</t>
  </si>
  <si>
    <t xml:space="preserve">Parameter</t>
  </si>
  <si>
    <t xml:space="preserve">Wert</t>
  </si>
  <si>
    <t xml:space="preserve">Einheit</t>
  </si>
  <si>
    <t xml:space="preserve">Hinweis</t>
  </si>
  <si>
    <t xml:space="preserve">Kennwert</t>
  </si>
  <si>
    <t xml:space="preserve">Interpretation</t>
  </si>
  <si>
    <t xml:space="preserve">Flugzeugmasse ohne Ballast</t>
  </si>
  <si>
    <t xml:space="preserve">g</t>
  </si>
  <si>
    <t xml:space="preserve">editierbar</t>
  </si>
  <si>
    <t xml:space="preserve">Ballastmasse gesamt</t>
  </si>
  <si>
    <t xml:space="preserve">Ausgangs-Schwerpunkt</t>
  </si>
  <si>
    <t xml:space="preserve">mm</t>
  </si>
  <si>
    <t xml:space="preserve">Gesamtmasse</t>
  </si>
  <si>
    <t xml:space="preserve">Dichte CuZn39Pb3 / MS58</t>
  </si>
  <si>
    <t xml:space="preserve">g/cm³</t>
  </si>
  <si>
    <t xml:space="preserve">editierbar; typische Datenblattangabe</t>
  </si>
  <si>
    <t xml:space="preserve">Gesamtmoment</t>
  </si>
  <si>
    <t xml:space="preserve">g·mm</t>
  </si>
  <si>
    <t xml:space="preserve">Bezugsachse SP</t>
  </si>
  <si>
    <t xml:space="preserve">gleicher Bezugspunkt wie deine SP-Angaben</t>
  </si>
  <si>
    <t xml:space="preserve">Neuer Schwerpunkt</t>
  </si>
  <si>
    <t xml:space="preserve">Schwerpunktänderung</t>
  </si>
  <si>
    <t xml:space="preserve">Änderung relativ</t>
  </si>
  <si>
    <t xml:space="preserve">%</t>
  </si>
  <si>
    <t xml:space="preserve">Kammer / Position</t>
  </si>
  <si>
    <t xml:space="preserve">Breite</t>
  </si>
  <si>
    <t xml:space="preserve">Höhe</t>
  </si>
  <si>
    <t xml:space="preserve">Länge</t>
  </si>
  <si>
    <t xml:space="preserve">Volumen</t>
  </si>
  <si>
    <t xml:space="preserve">Dichte</t>
  </si>
  <si>
    <t xml:space="preserve">Masse je Stück</t>
  </si>
  <si>
    <t xml:space="preserve">SP Position</t>
  </si>
  <si>
    <t xml:space="preserve">Anzahl</t>
  </si>
  <si>
    <t xml:space="preserve">Ballastmasse</t>
  </si>
  <si>
    <t xml:space="preserve">Moment</t>
  </si>
  <si>
    <t xml:space="preserve">Ballast vorn</t>
  </si>
  <si>
    <t xml:space="preserve">Ballast Verbinder vorn</t>
  </si>
  <si>
    <t xml:space="preserve">Ballast Verbinder hinten</t>
  </si>
  <si>
    <t xml:space="preserve">Ballast hinten</t>
  </si>
  <si>
    <t xml:space="preserve">Summe</t>
  </si>
  <si>
    <t xml:space="preserve">Sensitivität: Effekt eines zusätzlichen Ballaststücks auf Basis-Ausgangszustand</t>
  </si>
  <si>
    <t xml:space="preserve">Neuer SP bei +1 Stück</t>
  </si>
  <si>
    <t xml:space="preserve">Δ SP bei +1 Stück</t>
  </si>
  <si>
    <t xml:space="preserve">Gesamtmasse bei +1</t>
  </si>
  <si>
    <t xml:space="preserve">Hinweise</t>
  </si>
  <si>
    <t xml:space="preserve">Nur die gelb markierten Zellen müssen normalerweise geändert werden: Basisdaten B5:B7 und Stückzahlen I13:I16.</t>
  </si>
  <si>
    <t xml:space="preserve">Formel: neuer SP = (Masse_Flugzeug × SP_Flugzeug + Σ(Masse_Ballast_i × SP_i)) / (Masse_Flugzeug + Σ Masse_Ballast_i).</t>
  </si>
  <si>
    <t xml:space="preserve">Die Dichte ist als editierbare Annahme hinterlegt, weil Messingchargen und Datenblätter leicht variieren können.</t>
  </si>
  <si>
    <t xml:space="preserve">Die Stückzahlen dürfen auch auf 0 gesetzt werden; negative Werte sind nicht sinnvoll.</t>
  </si>
  <si>
    <t xml:space="preserve">Dichte-Referenz</t>
  </si>
  <si>
    <t xml:space="preserve">KIPP: CuZn39Pb3 / CW614N / MS58, Dichte 8,47 g/cm³</t>
  </si>
  <si>
    <t xml:space="preserve">https://www.kipp.pl/en/cuzn39pbz</t>
  </si>
  <si>
    <t xml:space="preserve">Batz + Burgel: CW614N / CuZn39Pb3, Dichte 8,46 g/cm³</t>
  </si>
  <si>
    <t xml:space="preserve">https://batz-burgel.com/en/metal-trading/brass-product-range/cw614n/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</si>
</sst>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%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i val="true"/>
      <sz val="11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B9BD5"/>
        <bgColor rgb="FF969696"/>
      </patternFill>
    </fill>
    <fill>
      <patternFill patternType="solid">
        <fgColor rgb="FFD9EAF7"/>
        <bgColor rgb="FFEAF2F8"/>
      </patternFill>
    </fill>
    <fill>
      <patternFill patternType="solid">
        <fgColor rgb="FFFFF2CC"/>
        <bgColor rgb="FFF2F2F2"/>
      </patternFill>
    </fill>
    <fill>
      <patternFill patternType="solid">
        <fgColor rgb="FFEAF2F8"/>
        <bgColor rgb="FFF2F2F2"/>
      </patternFill>
    </fill>
    <fill>
      <patternFill patternType="solid">
        <fgColor rgb="FFE2F0D9"/>
        <bgColor rgb="FFD9EAD3"/>
      </patternFill>
    </fill>
    <fill>
      <patternFill patternType="solid">
        <fgColor rgb="FFF2F2F2"/>
        <bgColor rgb="FFEAF2F8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6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4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6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4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7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6">
    <dxf>
      <fill>
        <patternFill patternType="solid">
          <fgColor rgb="FFD9EAF7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ont>
        <b val="1"/>
        <color rgb="FF990000"/>
      </font>
      <fill>
        <patternFill>
          <bgColor rgb="FFF4CCCC"/>
        </patternFill>
      </fill>
    </dxf>
    <dxf>
      <font>
        <b val="1"/>
        <color rgb="FF274E13"/>
      </font>
      <fill>
        <patternFill>
          <bgColor rgb="FFD9EA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2CC"/>
      <rgbColor rgb="FFD9EAF7"/>
      <rgbColor rgb="FF660066"/>
      <rgbColor rgb="FFFF8080"/>
      <rgbColor rgb="FF0066CC"/>
      <rgbColor rgb="FFD9EA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E2F0D9"/>
      <rgbColor rgb="FFF2F2F2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74E13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BallastTabelle" displayName="BallastTabelle" ref="A12:K17" headerRowCount="1" totalsRowCount="0" totalsRowShown="0">
  <tableColumns count="11">
    <tableColumn id="1" name="Kammer / Position"/>
    <tableColumn id="2" name="Breite"/>
    <tableColumn id="3" name="Höhe"/>
    <tableColumn id="4" name="Länge"/>
    <tableColumn id="5" name="Volumen"/>
    <tableColumn id="6" name="Dichte"/>
    <tableColumn id="7" name="Masse je Stück"/>
    <tableColumn id="8" name="SP Position"/>
    <tableColumn id="9" name="Anzahl"/>
    <tableColumn id="10" name="Ballastmasse"/>
    <tableColumn id="11" name="Moment"/>
  </tableColumns>
</table>
</file>

<file path=xl/tables/table2.xml><?xml version="1.0" encoding="utf-8"?>
<table xmlns="http://schemas.openxmlformats.org/spreadsheetml/2006/main" id="2" name="SensitivitaetTabelle" displayName="SensitivitaetTabelle" ref="A21:F25" headerRowCount="1" totalsRowCount="0" totalsRowShown="0">
  <tableColumns count="6">
    <tableColumn id="1" name="Kammer / Position"/>
    <tableColumn id="2" name="Masse je Stück"/>
    <tableColumn id="3" name="SP Position"/>
    <tableColumn id="4" name="Neuer SP bei +1 Stück"/>
    <tableColumn id="5" name="Δ SP bei +1 Stück"/>
    <tableColumn id="6" name="Gesamtmasse bei +1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9.625" defaultRowHeight="15" zeroHeight="false" outlineLevelRow="0" outlineLevelCol="0"/>
  <cols>
    <col collapsed="false" customWidth="true" hidden="false" outlineLevel="0" max="1" min="1" style="0" width="29.52"/>
    <col collapsed="false" customWidth="true" hidden="false" outlineLevel="0" max="2" min="2" style="0" width="12.49"/>
    <col collapsed="false" customWidth="true" hidden="false" outlineLevel="0" max="4" min="3" style="0" width="11.35"/>
    <col collapsed="false" customWidth="true" hidden="false" outlineLevel="0" max="5" min="5" style="0" width="13.62"/>
    <col collapsed="false" customWidth="true" hidden="false" outlineLevel="0" max="6" min="6" style="0" width="24.51"/>
    <col collapsed="false" customWidth="true" hidden="false" outlineLevel="0" max="7" min="7" style="0" width="15.89"/>
    <col collapsed="false" customWidth="true" hidden="false" outlineLevel="0" max="8" min="8" style="0" width="13.62"/>
    <col collapsed="false" customWidth="true" hidden="false" outlineLevel="0" max="9" min="9" style="0" width="11.35"/>
    <col collapsed="false" customWidth="true" hidden="false" outlineLevel="0" max="11" min="10" style="0" width="15.89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2"/>
      <c r="F3" s="3" t="s">
        <v>2</v>
      </c>
      <c r="G3" s="3"/>
      <c r="H3" s="3"/>
      <c r="I3" s="3"/>
      <c r="J3" s="3"/>
      <c r="K3" s="3"/>
    </row>
    <row r="4" customFormat="false" ht="15.6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5"/>
      <c r="F4" s="4" t="s">
        <v>7</v>
      </c>
      <c r="G4" s="4" t="s">
        <v>4</v>
      </c>
      <c r="H4" s="4" t="s">
        <v>5</v>
      </c>
      <c r="I4" s="4"/>
      <c r="J4" s="4" t="s">
        <v>8</v>
      </c>
      <c r="K4" s="4"/>
    </row>
    <row r="5" customFormat="false" ht="15.65" hidden="false" customHeight="false" outlineLevel="0" collapsed="false">
      <c r="A5" s="5" t="s">
        <v>9</v>
      </c>
      <c r="B5" s="6" t="n">
        <v>2100</v>
      </c>
      <c r="C5" s="7" t="s">
        <v>10</v>
      </c>
      <c r="D5" s="5" t="s">
        <v>11</v>
      </c>
      <c r="E5" s="5"/>
      <c r="F5" s="5" t="s">
        <v>12</v>
      </c>
      <c r="G5" s="8" t="n">
        <f aca="false">SUM(J13:J16)</f>
        <v>2858.5285</v>
      </c>
      <c r="H5" s="5" t="s">
        <v>10</v>
      </c>
      <c r="I5" s="5"/>
      <c r="J5" s="5"/>
      <c r="K5" s="5"/>
    </row>
    <row r="6" customFormat="false" ht="15.65" hidden="false" customHeight="false" outlineLevel="0" collapsed="false">
      <c r="A6" s="5" t="s">
        <v>13</v>
      </c>
      <c r="B6" s="9" t="n">
        <v>102.5</v>
      </c>
      <c r="C6" s="7" t="s">
        <v>14</v>
      </c>
      <c r="D6" s="5" t="s">
        <v>11</v>
      </c>
      <c r="E6" s="5"/>
      <c r="F6" s="5" t="s">
        <v>15</v>
      </c>
      <c r="G6" s="8" t="n">
        <f aca="false">$B$5+G5</f>
        <v>4958.5285</v>
      </c>
      <c r="H6" s="5" t="s">
        <v>10</v>
      </c>
      <c r="I6" s="5"/>
      <c r="J6" s="5"/>
      <c r="K6" s="5"/>
    </row>
    <row r="7" customFormat="false" ht="59" hidden="false" customHeight="false" outlineLevel="0" collapsed="false">
      <c r="A7" s="5" t="s">
        <v>16</v>
      </c>
      <c r="B7" s="9" t="n">
        <v>13.45</v>
      </c>
      <c r="C7" s="7" t="s">
        <v>17</v>
      </c>
      <c r="D7" s="5" t="s">
        <v>18</v>
      </c>
      <c r="E7" s="5"/>
      <c r="F7" s="5" t="s">
        <v>19</v>
      </c>
      <c r="G7" s="8" t="n">
        <f aca="false">$B$5*$B$6+SUM(K13:K16)</f>
        <v>508181.4505</v>
      </c>
      <c r="H7" s="5" t="s">
        <v>20</v>
      </c>
      <c r="I7" s="5"/>
      <c r="J7" s="5"/>
      <c r="K7" s="5"/>
    </row>
    <row r="8" customFormat="false" ht="73.45" hidden="false" customHeight="false" outlineLevel="0" collapsed="false">
      <c r="A8" s="5" t="s">
        <v>21</v>
      </c>
      <c r="B8" s="7"/>
      <c r="C8" s="7" t="s">
        <v>14</v>
      </c>
      <c r="D8" s="5" t="s">
        <v>22</v>
      </c>
      <c r="E8" s="5"/>
      <c r="F8" s="5" t="s">
        <v>23</v>
      </c>
      <c r="G8" s="8" t="n">
        <f aca="false">IF(G6=0,"",G7/G6)</f>
        <v>102.486342571188</v>
      </c>
      <c r="H8" s="5" t="s">
        <v>14</v>
      </c>
      <c r="I8" s="5"/>
      <c r="J8" s="5" t="str">
        <f aca="false">IF(G9&gt;0,"SP wandert nach hinten",IF(G9&lt;0,"SP wandert nach vorn","SP unverändert"))</f>
        <v>SP wandert nach vorn</v>
      </c>
      <c r="K8" s="5"/>
    </row>
    <row r="9" customFormat="false" ht="15.65" hidden="false" customHeight="false" outlineLevel="0" collapsed="false">
      <c r="A9" s="5"/>
      <c r="B9" s="5"/>
      <c r="C9" s="5"/>
      <c r="D9" s="5"/>
      <c r="E9" s="5"/>
      <c r="F9" s="5" t="s">
        <v>24</v>
      </c>
      <c r="G9" s="8" t="n">
        <f aca="false">G8-$B$6</f>
        <v>-0.0136574288118112</v>
      </c>
      <c r="H9" s="5" t="s">
        <v>14</v>
      </c>
      <c r="I9" s="5"/>
      <c r="J9" s="5"/>
      <c r="K9" s="5"/>
    </row>
    <row r="10" customFormat="false" ht="15.65" hidden="false" customHeight="false" outlineLevel="0" collapsed="false">
      <c r="A10" s="5"/>
      <c r="B10" s="5"/>
      <c r="C10" s="5"/>
      <c r="D10" s="5"/>
      <c r="E10" s="5"/>
      <c r="F10" s="5" t="s">
        <v>25</v>
      </c>
      <c r="G10" s="10" t="n">
        <f aca="false">IF($B$6=0,"",G9/$B$6)</f>
        <v>-0.000133243207920109</v>
      </c>
      <c r="H10" s="5" t="s">
        <v>26</v>
      </c>
      <c r="I10" s="5"/>
      <c r="J10" s="5"/>
      <c r="K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Format="false" ht="15.65" hidden="false" customHeight="false" outlineLevel="0" collapsed="false">
      <c r="A12" s="4" t="s">
        <v>27</v>
      </c>
      <c r="B12" s="4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" t="s">
        <v>33</v>
      </c>
      <c r="H12" s="4" t="s">
        <v>34</v>
      </c>
      <c r="I12" s="4" t="s">
        <v>35</v>
      </c>
      <c r="J12" s="4" t="s">
        <v>36</v>
      </c>
      <c r="K12" s="4" t="s">
        <v>37</v>
      </c>
    </row>
    <row r="13" customFormat="false" ht="15.65" hidden="false" customHeight="false" outlineLevel="0" collapsed="false">
      <c r="A13" s="5" t="s">
        <v>38</v>
      </c>
      <c r="B13" s="11" t="n">
        <v>15</v>
      </c>
      <c r="C13" s="11" t="n">
        <v>6</v>
      </c>
      <c r="D13" s="11" t="n">
        <v>53</v>
      </c>
      <c r="E13" s="11" t="n">
        <f aca="false">PRODUCT(B13:D13)/1000</f>
        <v>4.77</v>
      </c>
      <c r="F13" s="11" t="n">
        <f aca="false">$B$7</f>
        <v>13.45</v>
      </c>
      <c r="G13" s="11" t="n">
        <f aca="false">E13*F13</f>
        <v>64.1565</v>
      </c>
      <c r="H13" s="11" t="n">
        <v>53</v>
      </c>
      <c r="I13" s="6" t="n">
        <v>9</v>
      </c>
      <c r="J13" s="11" t="n">
        <f aca="false">G13*I13</f>
        <v>577.4085</v>
      </c>
      <c r="K13" s="11" t="n">
        <f aca="false">J13*H13</f>
        <v>30602.6505</v>
      </c>
    </row>
    <row r="14" customFormat="false" ht="15.65" hidden="false" customHeight="false" outlineLevel="0" collapsed="false">
      <c r="A14" s="5" t="s">
        <v>39</v>
      </c>
      <c r="B14" s="11" t="n">
        <v>20</v>
      </c>
      <c r="C14" s="11" t="n">
        <v>5</v>
      </c>
      <c r="D14" s="11" t="n">
        <v>53</v>
      </c>
      <c r="E14" s="11" t="n">
        <f aca="false">PRODUCT(B14:D14)/1000</f>
        <v>5.3</v>
      </c>
      <c r="F14" s="11" t="n">
        <f aca="false">$B$7</f>
        <v>13.45</v>
      </c>
      <c r="G14" s="11" t="n">
        <f aca="false">E14*F14</f>
        <v>71.285</v>
      </c>
      <c r="H14" s="11" t="n">
        <v>78</v>
      </c>
      <c r="I14" s="6" t="n">
        <v>6</v>
      </c>
      <c r="J14" s="11" t="n">
        <f aca="false">G14*I14</f>
        <v>427.71</v>
      </c>
      <c r="K14" s="11" t="n">
        <f aca="false">J14*H14</f>
        <v>33361.38</v>
      </c>
    </row>
    <row r="15" customFormat="false" ht="15.65" hidden="false" customHeight="false" outlineLevel="0" collapsed="false">
      <c r="A15" s="5" t="s">
        <v>40</v>
      </c>
      <c r="B15" s="11" t="n">
        <v>20</v>
      </c>
      <c r="C15" s="11" t="n">
        <v>5</v>
      </c>
      <c r="D15" s="11" t="n">
        <v>53</v>
      </c>
      <c r="E15" s="11" t="n">
        <f aca="false">PRODUCT(B15:D15)/1000</f>
        <v>5.3</v>
      </c>
      <c r="F15" s="11" t="n">
        <f aca="false">$B$7</f>
        <v>13.45</v>
      </c>
      <c r="G15" s="11" t="n">
        <f aca="false">E15*F15</f>
        <v>71.285</v>
      </c>
      <c r="H15" s="11" t="n">
        <v>102</v>
      </c>
      <c r="I15" s="6" t="n">
        <v>6</v>
      </c>
      <c r="J15" s="11" t="n">
        <f aca="false">G15*I15</f>
        <v>427.71</v>
      </c>
      <c r="K15" s="11" t="n">
        <f aca="false">J15*H15</f>
        <v>43626.42</v>
      </c>
    </row>
    <row r="16" customFormat="false" ht="15.65" hidden="false" customHeight="false" outlineLevel="0" collapsed="false">
      <c r="A16" s="5" t="s">
        <v>41</v>
      </c>
      <c r="B16" s="11" t="n">
        <v>10</v>
      </c>
      <c r="C16" s="11" t="n">
        <v>20</v>
      </c>
      <c r="D16" s="11" t="n">
        <v>53</v>
      </c>
      <c r="E16" s="11" t="n">
        <f aca="false">PRODUCT(B16:D16)/1000</f>
        <v>10.6</v>
      </c>
      <c r="F16" s="11" t="n">
        <f aca="false">$B$7</f>
        <v>13.45</v>
      </c>
      <c r="G16" s="11" t="n">
        <f aca="false">E16*F16</f>
        <v>142.57</v>
      </c>
      <c r="H16" s="11" t="n">
        <v>130</v>
      </c>
      <c r="I16" s="6" t="n">
        <v>10</v>
      </c>
      <c r="J16" s="11" t="n">
        <f aca="false">G16*I16</f>
        <v>1425.7</v>
      </c>
      <c r="K16" s="11" t="n">
        <f aca="false">J16*H16</f>
        <v>185341</v>
      </c>
    </row>
    <row r="17" customFormat="false" ht="15.65" hidden="false" customHeight="false" outlineLevel="0" collapsed="false">
      <c r="A17" s="12" t="s">
        <v>42</v>
      </c>
      <c r="B17" s="13"/>
      <c r="C17" s="13"/>
      <c r="D17" s="13"/>
      <c r="E17" s="13"/>
      <c r="F17" s="13"/>
      <c r="G17" s="13"/>
      <c r="H17" s="13"/>
      <c r="I17" s="13"/>
      <c r="J17" s="14" t="n">
        <f aca="false">SUM(J13:J16)</f>
        <v>2858.5285</v>
      </c>
      <c r="K17" s="14" t="n">
        <f aca="false">SUM(K13:K16)</f>
        <v>292931.4505</v>
      </c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customFormat="false" ht="15.65" hidden="false" customHeight="true" outlineLevel="0" collapsed="false">
      <c r="A20" s="15" t="s">
        <v>43</v>
      </c>
      <c r="B20" s="15"/>
      <c r="C20" s="15"/>
      <c r="D20" s="15"/>
      <c r="E20" s="15"/>
      <c r="F20" s="15"/>
      <c r="G20" s="5"/>
      <c r="H20" s="5"/>
      <c r="I20" s="5"/>
      <c r="J20" s="5"/>
      <c r="K20" s="5"/>
    </row>
    <row r="21" customFormat="false" ht="44.55" hidden="false" customHeight="false" outlineLevel="0" collapsed="false">
      <c r="A21" s="4" t="s">
        <v>27</v>
      </c>
      <c r="B21" s="4" t="s">
        <v>33</v>
      </c>
      <c r="C21" s="4" t="s">
        <v>34</v>
      </c>
      <c r="D21" s="4" t="s">
        <v>44</v>
      </c>
      <c r="E21" s="4" t="s">
        <v>45</v>
      </c>
      <c r="F21" s="4" t="s">
        <v>46</v>
      </c>
      <c r="G21" s="5"/>
      <c r="H21" s="5"/>
      <c r="I21" s="5"/>
      <c r="J21" s="5"/>
      <c r="K21" s="5"/>
    </row>
    <row r="22" customFormat="false" ht="15.65" hidden="false" customHeight="false" outlineLevel="0" collapsed="false">
      <c r="A22" s="5" t="str">
        <f aca="false">A13</f>
        <v>Ballast vorn</v>
      </c>
      <c r="B22" s="11" t="n">
        <f aca="false">G13</f>
        <v>64.1565</v>
      </c>
      <c r="C22" s="11" t="n">
        <f aca="false">H13</f>
        <v>53</v>
      </c>
      <c r="D22" s="11" t="n">
        <f aca="false">($B$5*$B$6+B22*C22)/($B$5+B22)</f>
        <v>101.032570657436</v>
      </c>
      <c r="E22" s="11" t="n">
        <f aca="false">D22-$B$6</f>
        <v>-1.46742934256373</v>
      </c>
      <c r="F22" s="11" t="n">
        <f aca="false">$B$5+B22</f>
        <v>2164.1565</v>
      </c>
      <c r="G22" s="5"/>
      <c r="H22" s="5"/>
      <c r="I22" s="5"/>
      <c r="J22" s="5"/>
      <c r="K22" s="5"/>
    </row>
    <row r="23" customFormat="false" ht="15.65" hidden="false" customHeight="false" outlineLevel="0" collapsed="false">
      <c r="A23" s="5" t="str">
        <f aca="false">A14</f>
        <v>Ballast Verbinder vorn</v>
      </c>
      <c r="B23" s="11" t="n">
        <f aca="false">G14</f>
        <v>71.285</v>
      </c>
      <c r="C23" s="11" t="n">
        <f aca="false">H14</f>
        <v>78</v>
      </c>
      <c r="D23" s="11" t="n">
        <f aca="false">($B$5*$B$6+B23*C23)/($B$5+B23)</f>
        <v>101.695645666046</v>
      </c>
      <c r="E23" s="11" t="n">
        <f aca="false">D23-$B$6</f>
        <v>-0.804354333954308</v>
      </c>
      <c r="F23" s="11" t="n">
        <f aca="false">$B$5+B23</f>
        <v>2171.285</v>
      </c>
      <c r="G23" s="5"/>
      <c r="H23" s="5"/>
      <c r="I23" s="5"/>
      <c r="J23" s="5"/>
      <c r="K23" s="5"/>
    </row>
    <row r="24" customFormat="false" ht="15.65" hidden="false" customHeight="false" outlineLevel="0" collapsed="false">
      <c r="A24" s="5" t="str">
        <f aca="false">A15</f>
        <v>Ballast Verbinder hinten</v>
      </c>
      <c r="B24" s="11" t="n">
        <f aca="false">G15</f>
        <v>71.285</v>
      </c>
      <c r="C24" s="11" t="n">
        <f aca="false">H15</f>
        <v>102</v>
      </c>
      <c r="D24" s="11" t="n">
        <f aca="false">($B$5*$B$6+B24*C24)/($B$5+B24)</f>
        <v>102.48358460543</v>
      </c>
      <c r="E24" s="11" t="n">
        <f aca="false">D24-$B$6</f>
        <v>-0.0164153945704868</v>
      </c>
      <c r="F24" s="11" t="n">
        <f aca="false">$B$5+B24</f>
        <v>2171.285</v>
      </c>
      <c r="G24" s="5"/>
      <c r="H24" s="5"/>
      <c r="I24" s="5"/>
      <c r="J24" s="5"/>
      <c r="K24" s="5"/>
    </row>
    <row r="25" customFormat="false" ht="15.65" hidden="false" customHeight="false" outlineLevel="0" collapsed="false">
      <c r="A25" s="5" t="str">
        <f aca="false">A16</f>
        <v>Ballast hinten</v>
      </c>
      <c r="B25" s="11" t="n">
        <f aca="false">G16</f>
        <v>142.57</v>
      </c>
      <c r="C25" s="11" t="n">
        <f aca="false">H16</f>
        <v>130</v>
      </c>
      <c r="D25" s="11" t="n">
        <f aca="false">($B$5*$B$6+B25*C25)/($B$5+B25)</f>
        <v>104.248295482415</v>
      </c>
      <c r="E25" s="11" t="n">
        <f aca="false">D25-$B$6</f>
        <v>1.74829548241526</v>
      </c>
      <c r="F25" s="11" t="n">
        <f aca="false">$B$5+B25</f>
        <v>2242.57</v>
      </c>
      <c r="G25" s="5"/>
      <c r="H25" s="5"/>
      <c r="I25" s="5"/>
      <c r="J25" s="5"/>
      <c r="K25" s="5"/>
    </row>
    <row r="26" customFormat="false" ht="1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customFormat="false" ht="1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customFormat="false" ht="15" hidden="false" customHeight="false" outlineLevel="0" collapsed="false">
      <c r="A28" s="3" t="s">
        <v>47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customFormat="false" ht="15" hidden="false" customHeight="false" outlineLevel="0" collapsed="false">
      <c r="A29" s="16" t="s">
        <v>48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customFormat="false" ht="15" hidden="false" customHeight="false" outlineLevel="0" collapsed="false">
      <c r="A30" s="16" t="s">
        <v>49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customFormat="false" ht="15" hidden="false" customHeight="false" outlineLevel="0" collapsed="false">
      <c r="A31" s="16" t="s">
        <v>50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customFormat="false" ht="15" hidden="false" customHeight="false" outlineLevel="0" collapsed="false">
      <c r="A32" s="16" t="s">
        <v>51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customFormat="false" ht="1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customFormat="false" ht="15" hidden="false" customHeight="false" outlineLevel="0" collapsed="false">
      <c r="A34" s="3" t="s">
        <v>52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customFormat="false" ht="15" hidden="false" customHeight="false" outlineLevel="0" collapsed="false">
      <c r="A35" s="2" t="s">
        <v>53</v>
      </c>
      <c r="B35" s="2" t="s">
        <v>54</v>
      </c>
      <c r="C35" s="2"/>
      <c r="D35" s="2"/>
      <c r="E35" s="2"/>
      <c r="F35" s="2"/>
      <c r="G35" s="2"/>
      <c r="H35" s="2"/>
      <c r="I35" s="2"/>
      <c r="J35" s="2"/>
      <c r="K35" s="2"/>
    </row>
    <row r="36" customFormat="false" ht="15" hidden="false" customHeight="false" outlineLevel="0" collapsed="false">
      <c r="A36" s="2" t="s">
        <v>55</v>
      </c>
      <c r="B36" s="2" t="s">
        <v>56</v>
      </c>
      <c r="C36" s="2"/>
      <c r="D36" s="2"/>
      <c r="E36" s="2"/>
      <c r="F36" s="2"/>
      <c r="G36" s="2"/>
      <c r="H36" s="2"/>
      <c r="I36" s="2"/>
      <c r="J36" s="2"/>
      <c r="K36" s="2"/>
    </row>
  </sheetData>
  <mergeCells count="12">
    <mergeCell ref="A1:K1"/>
    <mergeCell ref="A3:D3"/>
    <mergeCell ref="F3:K3"/>
    <mergeCell ref="A20:F20"/>
    <mergeCell ref="A28:K28"/>
    <mergeCell ref="A29:K29"/>
    <mergeCell ref="A30:K30"/>
    <mergeCell ref="A31:K31"/>
    <mergeCell ref="A32:K32"/>
    <mergeCell ref="A34:K34"/>
    <mergeCell ref="B35:K35"/>
    <mergeCell ref="B36:K36"/>
  </mergeCells>
  <conditionalFormatting sqref="G9">
    <cfRule type="cellIs" priority="2" operator="lessThan" aboveAverage="0" equalAverage="0" bottom="0" percent="0" rank="0" text="" dxfId="4">
      <formula>0</formula>
    </cfRule>
    <cfRule type="cellIs" priority="3" operator="greaterThan" aboveAverage="0" equalAverage="0" bottom="0" percent="0" rank="0" text="" dxfId="5">
      <formula>0</formula>
    </cfRule>
  </conditionalFormatting>
  <dataValidations count="1">
    <dataValidation allowBlank="false" error="Bitte eine ganze Zahl ≥ 0 eingeben." errorStyle="stop" errorTitle="Ungültige Anzahl" operator="greaterThanOrEqual" prompt="Ganze Zahl ≥ 0 eingeben." promptTitle="Anzahl" showDropDown="false" showErrorMessage="true" showInputMessage="true" sqref="I13:I16" type="whol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2026-06-29T11:17:30Z</dcterms:modified>
  <cp:revision>1</cp:revision>
  <dc:subject/>
  <dc:title/>
</cp:coreProperties>
</file>